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020" windowHeight="13880" activeTab="0"/>
  </bookViews>
  <sheets>
    <sheet name="GrazingCalculation.ChenTian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<sst xmlns="http://schemas.openxmlformats.org/spreadsheetml/2006/main" count="60" uniqueCount="49">
  <si>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odd area (if x=5)</t>
  </si>
  <si>
    <t>odd area (if x=89)</t>
  </si>
  <si>
    <t>tether</t>
  </si>
  <si>
    <t>square side</t>
  </si>
  <si>
    <t>red sector radius &gt;10</t>
  </si>
  <si>
    <t>base angle</t>
  </si>
  <si>
    <t>pi</t>
  </si>
  <si>
    <t>red sector angle</t>
  </si>
  <si>
    <t>red sector area</t>
  </si>
  <si>
    <t>hieight of up triangle</t>
  </si>
  <si>
    <t>up triangle area</t>
  </si>
  <si>
    <t>down triangle area</t>
  </si>
  <si>
    <t>square area</t>
  </si>
  <si>
    <t>x</t>
  </si>
  <si>
    <t>Rs&gt;0 (if x&lt;76.7)</t>
  </si>
  <si>
    <t>red sector radius &lt;=10</t>
  </si>
  <si>
    <t>a quarter red area</t>
  </si>
  <si>
    <t>nonfull circle area (if 0&lt;x&lt;92-76.7=15.3)</t>
  </si>
  <si>
    <t>blue sector angle</t>
  </si>
  <si>
    <t>angle green circle scans</t>
  </si>
  <si>
    <t>blue sector area</t>
  </si>
  <si>
    <t>odd area (if 0&lt;x&lt;92-76.7=15.3)</t>
  </si>
  <si>
    <t>blue circle radius</t>
  </si>
  <si>
    <t>a quarter blue area (if x=0)</t>
  </si>
  <si>
    <t>semicircle (green) area</t>
  </si>
  <si>
    <t>odd area (if x=0)</t>
  </si>
  <si>
    <t>grazing area around the square (if 0&lt;x&lt;92-76.7=15.3)</t>
  </si>
  <si>
    <t>grazing area around the square (if x=0)</t>
  </si>
  <si>
    <t>diameter</t>
  </si>
  <si>
    <t>radius</t>
  </si>
  <si>
    <t>circumference</t>
  </si>
  <si>
    <t>cricle area</t>
  </si>
  <si>
    <t>distance</t>
  </si>
  <si>
    <t xml:space="preserve">y </t>
  </si>
  <si>
    <t>Rc&gt;0 (if y&lt;76.7)</t>
  </si>
  <si>
    <t>nonfull circle angle half</t>
  </si>
  <si>
    <t>nonfull circle area (if y&lt;92-76.7=15.3)</t>
  </si>
  <si>
    <t>Δθ</t>
  </si>
  <si>
    <t>odd area (if y=0)</t>
  </si>
  <si>
    <t>grazing area around the circle (if y=0)</t>
  </si>
  <si>
    <t>odd area (if y&lt;15.3)</t>
  </si>
  <si>
    <t>grazing area around the circle (if y&lt;15.3, i.e., x&gt;76.7)</t>
  </si>
  <si>
    <t>gree circle area</t>
  </si>
  <si>
    <t>nonfull circle area (smaller than) (if 35.3&lt;x&lt;52.5578)</t>
  </si>
  <si>
    <t>Area</t>
  </si>
  <si>
    <t>Rectangle area</t>
  </si>
  <si>
    <t>Total area ([x=0]+[y=0]+[rect.])</t>
  </si>
  <si>
    <t>odd area (if x=92, namely, y=0)</t>
  </si>
  <si>
    <t>ΔA (Δθ area)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</si>
</sst>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General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9.25"/>
      <color indexed="8"/>
      <name val="宋体"/>
      <family val="0"/>
    </font>
    <font>
      <sz val="8.25"/>
      <color indexed="8"/>
      <name val="宋体"/>
      <family val="0"/>
    </font>
    <font>
      <sz val="10.25"/>
      <color indexed="8"/>
      <name val="宋体"/>
      <family val="0"/>
    </font>
    <font>
      <sz val="10"/>
      <color indexed="8"/>
      <name val="宋体"/>
      <family val="0"/>
    </font>
    <font>
      <sz val="10.1"/>
      <color indexed="8"/>
      <name val="宋体"/>
      <family val="0"/>
    </font>
    <font>
      <sz val="10.5"/>
      <color indexed="8"/>
      <name val="宋体"/>
      <family val="0"/>
    </font>
    <font>
      <sz val="9.4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8075"/>
          <c:w val="0.843"/>
          <c:h val="0.84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'GrazingCalculation.ChenTian'!$B$40</c:f>
              <c:strCache>
                <c:ptCount val="1"/>
                <c:pt idx="0">
                  <c:v>Area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'GrazingCalculation.ChenTian'!$A$41:$A$49</c:f>
              <c:numCache/>
            </c:numRef>
          </c:xVal>
          <c:yVal>
            <c:numRef>
              <c:f>'GrazingCalculation.ChenTian'!$B$41:$B$49</c:f>
              <c:numCache/>
            </c:numRef>
          </c:yVal>
          <c:smooth val="1"/>
        </c:ser>
        <c:axId val="55680102"/>
        <c:axId val="31358871"/>
      </c:scatterChart>
      <c:valAx>
        <c:axId val="556801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358871"/>
        <c:crosses val="autoZero"/>
        <c:crossBetween val="midCat"/>
        <c:dispUnits/>
      </c:valAx>
      <c:valAx>
        <c:axId val="31358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6801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4525"/>
          <c:w val="0.1452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2875"/>
          <c:w val="0.82325"/>
          <c:h val="0.93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'GrazingCalculation.ChenTian'!$B$50</c:f>
              <c:strCache>
                <c:ptCount val="1"/>
                <c:pt idx="0">
                  <c:v>Area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'GrazingCalculation.ChenTian'!$A$51:$A$67</c:f>
              <c:numCache/>
            </c:numRef>
          </c:xVal>
          <c:yVal>
            <c:numRef>
              <c:f>'GrazingCalculation.ChenTian'!$B$51:$B$67</c:f>
              <c:numCache/>
            </c:numRef>
          </c:yVal>
          <c:smooth val="1"/>
        </c:ser>
        <c:axId val="13794384"/>
        <c:axId val="57040593"/>
      </c:scatterChart>
      <c:valAx>
        <c:axId val="137943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040593"/>
        <c:crosses val="autoZero"/>
        <c:crossBetween val="midCat"/>
        <c:dispUnits/>
      </c:valAx>
      <c:valAx>
        <c:axId val="57040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7943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3975"/>
          <c:w val="0.14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66"/>
          <c:w val="0.753"/>
          <c:h val="0.86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'GrazingCalculation.ChenTian'!$B$72</c:f>
              <c:strCache>
                <c:ptCount val="1"/>
                <c:pt idx="0">
                  <c:v>Area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'GrazingCalculation.ChenTian'!$A$73:$A$82</c:f>
              <c:numCache/>
            </c:numRef>
          </c:xVal>
          <c:yVal>
            <c:numRef>
              <c:f>'GrazingCalculation.ChenTian'!$B$73:$B$82</c:f>
              <c:numCache/>
            </c:numRef>
          </c:yVal>
          <c:smooth val="1"/>
        </c:ser>
        <c:axId val="43603290"/>
        <c:axId val="56885291"/>
      </c:scatterChart>
      <c:valAx>
        <c:axId val="436032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885291"/>
        <c:crosses val="autoZero"/>
        <c:crossBetween val="midCat"/>
        <c:dispUnits/>
      </c:valAx>
      <c:valAx>
        <c:axId val="568852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6032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64"/>
          <c:w val="0.137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525"/>
          <c:w val="0.82725"/>
          <c:h val="0.9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'GrazingCalculation.ChenTian'!$H$39</c:f>
              <c:strCache>
                <c:ptCount val="1"/>
                <c:pt idx="0">
                  <c:v>Area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'GrazingCalculation.ChenTian'!$G$40:$G$65</c:f>
              <c:numCache/>
            </c:numRef>
          </c:xVal>
          <c:yVal>
            <c:numRef>
              <c:f>'GrazingCalculation.ChenTian'!$H$40:$H$65</c:f>
              <c:numCache/>
            </c:numRef>
          </c:yVal>
          <c:smooth val="1"/>
        </c:ser>
        <c:axId val="42205572"/>
        <c:axId val="44305829"/>
      </c:scatterChart>
      <c:valAx>
        <c:axId val="422055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305829"/>
        <c:crosses val="autoZero"/>
        <c:crossBetween val="midCat"/>
        <c:dispUnits/>
      </c:valAx>
      <c:valAx>
        <c:axId val="44305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2055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449"/>
          <c:w val="0.133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37</xdr:row>
      <xdr:rowOff>142875</xdr:rowOff>
    </xdr:from>
    <xdr:to>
      <xdr:col>5</xdr:col>
      <xdr:colOff>885825</xdr:colOff>
      <xdr:row>52</xdr:row>
      <xdr:rowOff>180975</xdr:rowOff>
    </xdr:to>
    <xdr:graphicFrame>
      <xdr:nvGraphicFramePr>
        <xdr:cNvPr id="1" name="Chart 1"/>
        <xdr:cNvGraphicFramePr/>
      </xdr:nvGraphicFramePr>
      <xdr:xfrm>
        <a:off x="4714875" y="7229475"/>
        <a:ext cx="4448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685800</xdr:colOff>
      <xdr:row>53</xdr:row>
      <xdr:rowOff>66675</xdr:rowOff>
    </xdr:from>
    <xdr:to>
      <xdr:col>5</xdr:col>
      <xdr:colOff>914400</xdr:colOff>
      <xdr:row>69</xdr:row>
      <xdr:rowOff>76200</xdr:rowOff>
    </xdr:to>
    <xdr:graphicFrame>
      <xdr:nvGraphicFramePr>
        <xdr:cNvPr id="2" name="Chart 2"/>
        <xdr:cNvGraphicFramePr/>
      </xdr:nvGraphicFramePr>
      <xdr:xfrm>
        <a:off x="4724400" y="10201275"/>
        <a:ext cx="44672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533400</xdr:colOff>
      <xdr:row>71</xdr:row>
      <xdr:rowOff>28575</xdr:rowOff>
    </xdr:from>
    <xdr:to>
      <xdr:col>5</xdr:col>
      <xdr:colOff>1352550</xdr:colOff>
      <xdr:row>89</xdr:row>
      <xdr:rowOff>28575</xdr:rowOff>
    </xdr:to>
    <xdr:graphicFrame>
      <xdr:nvGraphicFramePr>
        <xdr:cNvPr id="3" name="Chart 3"/>
        <xdr:cNvGraphicFramePr/>
      </xdr:nvGraphicFramePr>
      <xdr:xfrm>
        <a:off x="4572000" y="13554075"/>
        <a:ext cx="505777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390525</xdr:colOff>
      <xdr:row>41</xdr:row>
      <xdr:rowOff>114300</xdr:rowOff>
    </xdr:from>
    <xdr:to>
      <xdr:col>15</xdr:col>
      <xdr:colOff>152400</xdr:colOff>
      <xdr:row>61</xdr:row>
      <xdr:rowOff>123825</xdr:rowOff>
    </xdr:to>
    <xdr:graphicFrame>
      <xdr:nvGraphicFramePr>
        <xdr:cNvPr id="4" name="Chart 4"/>
        <xdr:cNvGraphicFramePr/>
      </xdr:nvGraphicFramePr>
      <xdr:xfrm>
        <a:off x="12801600" y="7962900"/>
        <a:ext cx="5076825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selection activeCell="A8" sqref="A8"/>
    </sheetView>
  </sheetViews>
  <sheetFormatPr defaultColWidth="8.875" defaultRowHeight="14.25"/>
  <cols>
    <col min="1" max="1" width="34.875" style="0" customWidth="1"/>
    <col min="2" max="2" width="18.125" style="0" customWidth="1"/>
    <col min="3" max="3" width="28.375" style="0" customWidth="1"/>
    <col min="4" max="5" width="13.625" style="0" customWidth="1"/>
    <col min="6" max="6" width="20.625" style="0" customWidth="1"/>
    <col min="7" max="7" width="15.625" style="0" customWidth="1"/>
    <col min="8" max="8" width="18.00390625" style="0" customWidth="1"/>
    <col min="9" max="9" width="16.50390625" style="0" customWidth="1"/>
  </cols>
  <sheetData>
    <row r="1" spans="1:9" ht="1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5"/>
      <c r="I1" s="5"/>
    </row>
    <row r="2" spans="1:9" ht="15">
      <c r="A2" s="3">
        <v>76.7</v>
      </c>
      <c r="B2" s="3">
        <v>20</v>
      </c>
      <c r="C2" s="3">
        <f>B8-B2</f>
        <v>-35.84188241007419</v>
      </c>
      <c r="D2" s="3">
        <f>ACOS((B2/2)/C2)</f>
        <v>1.853552262963566</v>
      </c>
      <c r="E2" s="3">
        <f>PI()</f>
        <v>3.141592653589793</v>
      </c>
      <c r="F2" s="3">
        <f>E2/2-D2</f>
        <v>-0.28275593616866934</v>
      </c>
      <c r="G2" s="3">
        <f>F2*(C2*C2)/2</f>
        <v>-181.61986851431791</v>
      </c>
      <c r="H2" s="5"/>
      <c r="I2" s="5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4" t="s">
        <v>9</v>
      </c>
      <c r="B4" s="5"/>
      <c r="C4" s="6" t="s">
        <v>10</v>
      </c>
      <c r="D4" s="6" t="s">
        <v>11</v>
      </c>
      <c r="E4" s="3"/>
      <c r="F4" s="3" t="s">
        <v>12</v>
      </c>
      <c r="G4" s="3"/>
      <c r="H4" s="3"/>
      <c r="I4" s="3"/>
    </row>
    <row r="5" spans="1:9" ht="15">
      <c r="A5" s="3">
        <f>SQRT(C2*C2-(B2/2)*(B2/2))</f>
        <v>34.41860739044486</v>
      </c>
      <c r="B5" s="5"/>
      <c r="C5" s="3">
        <f>B2*A5/2</f>
        <v>344.1860739044486</v>
      </c>
      <c r="D5" s="3">
        <f>B2*A8/2</f>
        <v>920</v>
      </c>
      <c r="E5" s="3"/>
      <c r="F5" s="3">
        <f>B2*B2</f>
        <v>400</v>
      </c>
      <c r="G5" s="3"/>
      <c r="H5" s="3"/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3" t="s">
        <v>13</v>
      </c>
      <c r="B7" s="3" t="s">
        <v>14</v>
      </c>
      <c r="C7" s="3" t="s">
        <v>15</v>
      </c>
      <c r="D7" s="6" t="s">
        <v>16</v>
      </c>
      <c r="E7" s="3"/>
      <c r="F7" s="6" t="s">
        <v>17</v>
      </c>
      <c r="G7" s="5"/>
      <c r="H7" s="3"/>
      <c r="I7" s="3"/>
    </row>
    <row r="8" spans="1:9" ht="15">
      <c r="A8" s="3">
        <v>92</v>
      </c>
      <c r="B8" s="3">
        <f>A2-SQRT((B2/2)*(B2/2)+A8*A8)</f>
        <v>-15.841882410074192</v>
      </c>
      <c r="C8" s="3">
        <f>B8-B2</f>
        <v>-35.84188241007419</v>
      </c>
      <c r="D8" s="3">
        <f>E2*C8*C8/4</f>
        <v>1008.9543165773998</v>
      </c>
      <c r="E8" s="3"/>
      <c r="F8" s="5">
        <f>(E2-A11)*(A2*A2)</f>
        <v>17844.70002960979</v>
      </c>
      <c r="G8" s="5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9" ht="15">
      <c r="A10" s="6" t="s">
        <v>18</v>
      </c>
      <c r="B10" s="5"/>
      <c r="C10" s="4" t="s">
        <v>19</v>
      </c>
      <c r="D10" s="6" t="s">
        <v>20</v>
      </c>
      <c r="E10" s="5"/>
      <c r="F10" s="5" t="s">
        <v>21</v>
      </c>
      <c r="G10" s="5"/>
      <c r="H10" s="5"/>
      <c r="I10" s="3"/>
    </row>
    <row r="11" spans="1:9" ht="15">
      <c r="A11" s="3">
        <f>ATAN((B2/2)/A8)</f>
        <v>0.10827059086045604</v>
      </c>
      <c r="B11" s="5"/>
      <c r="C11" s="3">
        <f>2*E2-2*A11</f>
        <v>6.066644125458674</v>
      </c>
      <c r="D11" s="3">
        <f>A11*(B8*B8)/2</f>
        <v>13.586077317796724</v>
      </c>
      <c r="E11" s="5"/>
      <c r="F11" s="3">
        <f>2*(G2+D11)+C5</f>
        <v>8.118491511406262</v>
      </c>
      <c r="G11" s="5"/>
      <c r="H11" s="5"/>
      <c r="I11" s="3"/>
    </row>
    <row r="12" spans="1:9" ht="15">
      <c r="A12" s="5"/>
      <c r="B12" s="5"/>
      <c r="C12" s="5"/>
      <c r="D12" s="5"/>
      <c r="E12" s="5"/>
      <c r="F12" s="5"/>
      <c r="G12" s="5"/>
      <c r="H12" s="5"/>
      <c r="I12" s="5"/>
    </row>
    <row r="13" spans="1:9" ht="15">
      <c r="A13" s="5" t="s">
        <v>22</v>
      </c>
      <c r="B13" s="5"/>
      <c r="C13" s="5" t="s">
        <v>23</v>
      </c>
      <c r="D13" s="5" t="s">
        <v>24</v>
      </c>
      <c r="E13" s="5"/>
      <c r="F13" s="5" t="s">
        <v>25</v>
      </c>
      <c r="G13" s="5"/>
      <c r="H13" s="5"/>
      <c r="I13" s="5"/>
    </row>
    <row r="14" spans="1:9" s="2" customFormat="1" ht="15">
      <c r="A14" s="4">
        <f>B8</f>
        <v>-15.841882410074192</v>
      </c>
      <c r="B14" s="4"/>
      <c r="C14" s="4">
        <f>E2*(A14*A14)/4</f>
        <v>197.107637233196</v>
      </c>
      <c r="D14" s="4">
        <f>E2*(A2*A2)/2</f>
        <v>9240.82200293843</v>
      </c>
      <c r="E14" s="4"/>
      <c r="F14" s="4">
        <f>2*(C14+G2)+C5</f>
        <v>375.16161134220476</v>
      </c>
      <c r="G14" s="4"/>
      <c r="H14" s="4"/>
      <c r="I14" s="4"/>
    </row>
    <row r="15" spans="1:9" ht="15">
      <c r="A15" s="5"/>
      <c r="B15" s="5"/>
      <c r="C15" s="5"/>
      <c r="D15" s="5"/>
      <c r="E15" s="5"/>
      <c r="F15" s="5"/>
      <c r="G15" s="5"/>
      <c r="H15" s="5"/>
      <c r="I15" s="5"/>
    </row>
    <row r="16" spans="1:9" ht="15">
      <c r="A16" s="5" t="s">
        <v>26</v>
      </c>
      <c r="B16" s="5"/>
      <c r="C16" s="5"/>
      <c r="D16" s="5" t="s">
        <v>27</v>
      </c>
      <c r="E16" s="5"/>
      <c r="F16" s="5"/>
      <c r="G16" s="5"/>
      <c r="H16" s="5"/>
      <c r="I16" s="5"/>
    </row>
    <row r="17" spans="1:9" ht="15">
      <c r="A17" s="3">
        <f>F11+F8</f>
        <v>17852.818521121197</v>
      </c>
      <c r="B17" s="5"/>
      <c r="C17" s="5"/>
      <c r="D17" s="4">
        <f>F14+D14</f>
        <v>9615.983614280634</v>
      </c>
      <c r="E17" s="5"/>
      <c r="F17" s="5"/>
      <c r="G17" s="5"/>
      <c r="H17" s="5"/>
      <c r="I17" s="5"/>
    </row>
    <row r="18" spans="1:9" ht="15">
      <c r="A18" s="5"/>
      <c r="B18" s="5"/>
      <c r="C18" s="5"/>
      <c r="D18" s="5"/>
      <c r="E18" s="5"/>
      <c r="F18" s="5"/>
      <c r="G18" s="5"/>
      <c r="H18" s="5"/>
      <c r="I18" s="5"/>
    </row>
    <row r="19" spans="1:9" ht="15">
      <c r="A19" s="3" t="s">
        <v>2</v>
      </c>
      <c r="B19" s="3" t="s">
        <v>28</v>
      </c>
      <c r="C19" s="3" t="s">
        <v>29</v>
      </c>
      <c r="D19" s="5" t="s">
        <v>30</v>
      </c>
      <c r="E19" s="3" t="s">
        <v>31</v>
      </c>
      <c r="F19" s="5"/>
      <c r="G19" s="5"/>
      <c r="H19" s="5"/>
      <c r="I19" s="5"/>
    </row>
    <row r="20" spans="1:9" ht="15">
      <c r="A20" s="3">
        <v>76.7</v>
      </c>
      <c r="B20" s="3">
        <v>20</v>
      </c>
      <c r="C20" s="3">
        <f>B20/2</f>
        <v>10</v>
      </c>
      <c r="D20" s="3">
        <f>2*E2*C20</f>
        <v>62.83185307179586</v>
      </c>
      <c r="E20" s="3">
        <f>E2*C20*C20</f>
        <v>314.1592653589793</v>
      </c>
      <c r="F20" s="5"/>
      <c r="G20" s="5"/>
      <c r="H20" s="5"/>
      <c r="I20" s="5"/>
    </row>
    <row r="21" spans="1:9" ht="15">
      <c r="A21" s="5"/>
      <c r="B21" s="5"/>
      <c r="C21" s="5"/>
      <c r="D21" s="5"/>
      <c r="E21" s="5"/>
      <c r="F21" s="5"/>
      <c r="G21" s="5"/>
      <c r="H21" s="5"/>
      <c r="I21" s="5"/>
    </row>
    <row r="22" spans="1:9" s="1" customFormat="1" ht="15">
      <c r="A22" s="3" t="s">
        <v>32</v>
      </c>
      <c r="B22" s="3" t="s">
        <v>33</v>
      </c>
      <c r="C22" s="3" t="s">
        <v>34</v>
      </c>
      <c r="D22" s="6" t="s">
        <v>35</v>
      </c>
      <c r="E22" s="6"/>
      <c r="F22" s="6" t="s">
        <v>36</v>
      </c>
      <c r="G22" s="6"/>
      <c r="H22" s="3"/>
      <c r="I22" s="3"/>
    </row>
    <row r="23" spans="1:9" ht="15">
      <c r="A23" s="3">
        <v>92</v>
      </c>
      <c r="B23" s="3">
        <f>A23-A8</f>
        <v>0</v>
      </c>
      <c r="C23" s="3">
        <f>A2-SQRT((B23+C20)*(B23+C20)-C20*C20)</f>
        <v>76.7</v>
      </c>
      <c r="D23" s="3">
        <f>ASIN(C20/(B23+C20))</f>
        <v>1.5707963267948966</v>
      </c>
      <c r="E23" s="3"/>
      <c r="F23" s="3">
        <f>(E2-D23)*(A2*A2)</f>
        <v>9240.82200293843</v>
      </c>
      <c r="G23" s="3"/>
      <c r="H23" s="3"/>
      <c r="I23" s="5"/>
    </row>
    <row r="24" spans="1:9" ht="15">
      <c r="A24" s="5"/>
      <c r="B24" s="5"/>
      <c r="C24" s="5"/>
      <c r="D24" s="5"/>
      <c r="E24" s="5"/>
      <c r="F24" s="5"/>
      <c r="G24" s="5"/>
      <c r="H24" s="5"/>
      <c r="I24" s="5"/>
    </row>
    <row r="25" spans="1:9" ht="15">
      <c r="A25" s="3" t="s">
        <v>37</v>
      </c>
      <c r="B25" s="3" t="s">
        <v>48</v>
      </c>
      <c r="C25" s="3" t="s">
        <v>38</v>
      </c>
      <c r="D25" s="5" t="s">
        <v>39</v>
      </c>
      <c r="E25" s="5"/>
      <c r="F25" s="5"/>
      <c r="G25" s="5"/>
      <c r="H25" s="5"/>
      <c r="I25" s="5"/>
    </row>
    <row r="26" spans="1:9" ht="15">
      <c r="A26" s="3">
        <f>PI()</f>
        <v>3.141592653589793</v>
      </c>
      <c r="B26" s="3">
        <f>C23*C23*A26/2-C20*C23*A26*A26+C20*C20*A26*A26*A26/2</f>
        <v>3221.1492613178834</v>
      </c>
      <c r="C26" s="3">
        <f>2*B26</f>
        <v>6442.298522635767</v>
      </c>
      <c r="D26" s="3">
        <f>C26+D14</f>
        <v>15683.120525574197</v>
      </c>
      <c r="E26" s="5"/>
      <c r="F26" s="5"/>
      <c r="G26" s="5"/>
      <c r="H26" s="5"/>
      <c r="I26" s="5"/>
    </row>
    <row r="27" spans="1:9" ht="15">
      <c r="A27" s="5"/>
      <c r="B27" s="5"/>
      <c r="C27" s="5"/>
      <c r="D27" s="5"/>
      <c r="E27" s="5"/>
      <c r="F27" s="5"/>
      <c r="G27" s="5"/>
      <c r="H27" s="5"/>
      <c r="I27" s="5"/>
    </row>
    <row r="28" spans="1:9" ht="15">
      <c r="A28" s="3" t="s">
        <v>37</v>
      </c>
      <c r="B28" s="3" t="s">
        <v>48</v>
      </c>
      <c r="C28" s="3" t="s">
        <v>40</v>
      </c>
      <c r="D28" s="5" t="s">
        <v>41</v>
      </c>
      <c r="E28" s="5"/>
      <c r="F28" s="5"/>
      <c r="G28" s="5"/>
      <c r="H28" s="5"/>
      <c r="I28" s="5"/>
    </row>
    <row r="29" spans="1:9" ht="15">
      <c r="A29" s="3">
        <f>PI()/2+D23</f>
        <v>3.141592653589793</v>
      </c>
      <c r="B29" s="3">
        <f>C23*C23*A29/2-C20*C23*A29*A29+C20*C20*A29*A29*A29/2</f>
        <v>3221.1492613178834</v>
      </c>
      <c r="C29" s="3">
        <f>2*B29</f>
        <v>6442.298522635767</v>
      </c>
      <c r="D29" s="3">
        <f>C29+F23</f>
        <v>15683.120525574197</v>
      </c>
      <c r="E29" s="5"/>
      <c r="F29" s="5"/>
      <c r="G29" s="5"/>
      <c r="H29" s="5"/>
      <c r="I29" s="5"/>
    </row>
    <row r="30" spans="1:9" ht="15">
      <c r="A30" s="5"/>
      <c r="B30" s="5"/>
      <c r="C30" s="5"/>
      <c r="D30" s="5"/>
      <c r="E30" s="5"/>
      <c r="F30" s="5"/>
      <c r="G30" s="5"/>
      <c r="H30" s="5"/>
      <c r="I30" s="5"/>
    </row>
    <row r="31" spans="1:9" ht="15">
      <c r="A31" s="5">
        <f>A2-B2/2*(1+SQRT(2))</f>
        <v>52.55786437626905</v>
      </c>
      <c r="B31" s="5"/>
      <c r="C31" s="5" t="s">
        <v>42</v>
      </c>
      <c r="D31" s="6" t="s">
        <v>43</v>
      </c>
      <c r="E31" s="5"/>
      <c r="F31" s="5"/>
      <c r="G31" s="5"/>
      <c r="H31" s="5"/>
      <c r="I31" s="5"/>
    </row>
    <row r="32" spans="1:9" ht="15">
      <c r="A32" s="5">
        <f>A23+B20-A20</f>
        <v>35.3</v>
      </c>
      <c r="B32" s="5"/>
      <c r="C32" s="3">
        <f>E2*A2*A2</f>
        <v>18481.64400587686</v>
      </c>
      <c r="D32" s="3">
        <f>C32-F5-E20</f>
        <v>17767.48474051788</v>
      </c>
      <c r="E32" s="5"/>
      <c r="F32" s="5"/>
      <c r="G32" s="5"/>
      <c r="H32" s="5"/>
      <c r="I32" s="5"/>
    </row>
    <row r="33" spans="1:9" ht="15">
      <c r="A33" s="5"/>
      <c r="B33" s="5"/>
      <c r="C33" s="5"/>
      <c r="D33" s="5"/>
      <c r="E33" s="5"/>
      <c r="F33" s="5"/>
      <c r="G33" s="5"/>
      <c r="H33" s="5"/>
      <c r="I33" s="5"/>
    </row>
    <row r="34" spans="1:9" ht="15.75" customHeight="1">
      <c r="A34" s="17" t="s">
        <v>45</v>
      </c>
      <c r="B34" s="17">
        <f>A23*(2*A20)</f>
        <v>14112.800000000001</v>
      </c>
      <c r="E34" s="5"/>
      <c r="F34" s="5"/>
      <c r="G34" s="5"/>
      <c r="H34" s="5"/>
      <c r="I34" s="5"/>
    </row>
    <row r="35" spans="1:9" ht="15.75" customHeight="1">
      <c r="A35" s="17" t="s">
        <v>25</v>
      </c>
      <c r="B35" s="17">
        <v>7915.11239624281</v>
      </c>
      <c r="C35" s="17" t="s">
        <v>0</v>
      </c>
      <c r="D35" s="17">
        <v>5655.813059431615</v>
      </c>
      <c r="E35" s="5"/>
      <c r="F35" s="5"/>
      <c r="G35" s="5"/>
      <c r="H35" s="5"/>
      <c r="I35" s="5"/>
    </row>
    <row r="36" spans="1:9" ht="15.75" customHeight="1">
      <c r="A36" s="17" t="s">
        <v>47</v>
      </c>
      <c r="B36" s="17">
        <v>6442.298522635767</v>
      </c>
      <c r="C36" s="17" t="s">
        <v>1</v>
      </c>
      <c r="D36" s="17">
        <v>4720.589488674682</v>
      </c>
      <c r="E36" s="5"/>
      <c r="F36" s="5"/>
      <c r="G36" s="5"/>
      <c r="H36" s="5"/>
      <c r="I36" s="5"/>
    </row>
    <row r="37" spans="1:9" ht="15.75" customHeight="1">
      <c r="A37" s="17" t="s">
        <v>46</v>
      </c>
      <c r="B37" s="17">
        <f>SUM(B34:B36)</f>
        <v>28470.21091887858</v>
      </c>
      <c r="C37" s="5"/>
      <c r="F37" s="5"/>
      <c r="G37" s="5"/>
      <c r="H37" s="5"/>
      <c r="I37" s="5"/>
    </row>
    <row r="38" spans="3:9" ht="15">
      <c r="C38" s="5"/>
      <c r="F38" s="5"/>
      <c r="I38" s="5"/>
    </row>
    <row r="39" spans="3:9" ht="15">
      <c r="C39" s="3"/>
      <c r="F39" s="5"/>
      <c r="G39" s="11" t="s">
        <v>13</v>
      </c>
      <c r="H39" s="10" t="s">
        <v>44</v>
      </c>
      <c r="I39" s="5"/>
    </row>
    <row r="40" spans="1:9" ht="15">
      <c r="A40" s="11" t="s">
        <v>13</v>
      </c>
      <c r="B40" s="10" t="s">
        <v>44</v>
      </c>
      <c r="C40" s="3"/>
      <c r="F40" s="5"/>
      <c r="G40" s="12">
        <v>2</v>
      </c>
      <c r="H40" s="8">
        <v>17398.778610653815</v>
      </c>
      <c r="I40" s="5"/>
    </row>
    <row r="41" spans="1:9" ht="15">
      <c r="A41" s="12">
        <v>2</v>
      </c>
      <c r="B41" s="8">
        <v>17398.778610653815</v>
      </c>
      <c r="C41" s="3"/>
      <c r="F41" s="5"/>
      <c r="G41" s="12">
        <v>4</v>
      </c>
      <c r="H41" s="8">
        <v>17564.441440290393</v>
      </c>
      <c r="I41" s="5"/>
    </row>
    <row r="42" spans="1:9" ht="15">
      <c r="A42" s="12">
        <v>4</v>
      </c>
      <c r="B42" s="8">
        <v>17564.441440290393</v>
      </c>
      <c r="C42" s="3"/>
      <c r="F42" s="5"/>
      <c r="G42" s="12">
        <v>6</v>
      </c>
      <c r="H42" s="8">
        <v>17671.802077665365</v>
      </c>
      <c r="I42" s="5"/>
    </row>
    <row r="43" spans="1:9" ht="15">
      <c r="A43" s="12">
        <v>6</v>
      </c>
      <c r="B43" s="8">
        <v>17671.802077665365</v>
      </c>
      <c r="C43" s="3"/>
      <c r="F43" s="5"/>
      <c r="G43" s="12">
        <v>8</v>
      </c>
      <c r="H43" s="8">
        <v>17738.536223733976</v>
      </c>
      <c r="I43" s="5"/>
    </row>
    <row r="44" spans="1:9" ht="15">
      <c r="A44" s="12">
        <v>8</v>
      </c>
      <c r="B44" s="8">
        <v>17738.536223733976</v>
      </c>
      <c r="C44" s="3"/>
      <c r="F44" s="5"/>
      <c r="G44" s="12">
        <v>10</v>
      </c>
      <c r="H44" s="8">
        <v>17778.136663487276</v>
      </c>
      <c r="I44" s="5"/>
    </row>
    <row r="45" spans="1:9" ht="15">
      <c r="A45" s="12">
        <v>10</v>
      </c>
      <c r="B45" s="8">
        <v>17778.136663487276</v>
      </c>
      <c r="C45" s="3"/>
      <c r="F45" s="5"/>
      <c r="G45" s="12">
        <v>12</v>
      </c>
      <c r="H45" s="8">
        <v>17799.840953697796</v>
      </c>
      <c r="I45" s="5"/>
    </row>
    <row r="46" spans="1:9" ht="15">
      <c r="A46" s="12">
        <v>12</v>
      </c>
      <c r="B46" s="8">
        <v>17799.840953697796</v>
      </c>
      <c r="C46" s="3"/>
      <c r="F46" s="5"/>
      <c r="G46" s="12">
        <v>14</v>
      </c>
      <c r="H46" s="8">
        <v>17809.663609640404</v>
      </c>
      <c r="I46" s="5"/>
    </row>
    <row r="47" spans="1:9" ht="15">
      <c r="A47" s="12">
        <v>14</v>
      </c>
      <c r="B47" s="8">
        <v>17809.663609640404</v>
      </c>
      <c r="C47" s="3"/>
      <c r="F47" s="5"/>
      <c r="G47" s="12">
        <v>15</v>
      </c>
      <c r="H47" s="12">
        <v>17811.385289331593</v>
      </c>
      <c r="I47" s="5"/>
    </row>
    <row r="48" spans="1:9" ht="15">
      <c r="A48" s="12">
        <v>15</v>
      </c>
      <c r="B48" s="12">
        <v>17811.385289331593</v>
      </c>
      <c r="C48" s="3"/>
      <c r="F48" s="5"/>
      <c r="G48" s="13">
        <v>15.3</v>
      </c>
      <c r="H48" s="9">
        <v>17811.56727828549</v>
      </c>
      <c r="I48" s="5"/>
    </row>
    <row r="49" spans="1:9" ht="15">
      <c r="A49" s="13">
        <v>15.3</v>
      </c>
      <c r="B49" s="9">
        <v>17811.56727828549</v>
      </c>
      <c r="F49" s="5"/>
      <c r="G49" s="7">
        <v>76.7</v>
      </c>
      <c r="H49" s="16">
        <v>18335.0664568333</v>
      </c>
      <c r="I49" s="5"/>
    </row>
    <row r="50" spans="1:9" ht="15">
      <c r="A50" s="11" t="s">
        <v>13</v>
      </c>
      <c r="B50" s="8" t="s">
        <v>44</v>
      </c>
      <c r="C50" s="5"/>
      <c r="F50" s="5"/>
      <c r="G50" s="12">
        <v>76.8</v>
      </c>
      <c r="H50" s="8">
        <v>18339.215711441084</v>
      </c>
      <c r="I50" s="5"/>
    </row>
    <row r="51" spans="1:9" ht="15">
      <c r="A51" s="7">
        <v>76.7</v>
      </c>
      <c r="B51" s="16">
        <v>18335.0664568333</v>
      </c>
      <c r="C51" s="5"/>
      <c r="F51" s="5"/>
      <c r="G51" s="12">
        <f aca="true" t="shared" si="0" ref="G51:G65">G50+1</f>
        <v>77.8</v>
      </c>
      <c r="H51" s="8">
        <v>18379.190619262914</v>
      </c>
      <c r="I51" s="5"/>
    </row>
    <row r="52" spans="1:9" ht="15">
      <c r="A52" s="12">
        <v>76.8</v>
      </c>
      <c r="B52" s="8">
        <v>18339.215711441084</v>
      </c>
      <c r="C52" s="5"/>
      <c r="F52" s="5"/>
      <c r="G52" s="12">
        <f t="shared" si="0"/>
        <v>78.8</v>
      </c>
      <c r="H52" s="8">
        <v>18415.75900083344</v>
      </c>
      <c r="I52" s="5"/>
    </row>
    <row r="53" spans="1:9" ht="15">
      <c r="A53" s="12">
        <f aca="true" t="shared" si="1" ref="A53:A67">A52+1</f>
        <v>77.8</v>
      </c>
      <c r="B53" s="8">
        <v>18379.190619262914</v>
      </c>
      <c r="C53" s="5"/>
      <c r="F53" s="5"/>
      <c r="G53" s="12">
        <f t="shared" si="0"/>
        <v>79.8</v>
      </c>
      <c r="H53" s="8">
        <v>18447.833798276246</v>
      </c>
      <c r="I53" s="5"/>
    </row>
    <row r="54" spans="1:9" ht="15">
      <c r="A54" s="12">
        <f t="shared" si="1"/>
        <v>78.8</v>
      </c>
      <c r="B54" s="8">
        <v>18415.75900083344</v>
      </c>
      <c r="C54" s="5"/>
      <c r="F54" s="5"/>
      <c r="G54" s="12">
        <f t="shared" si="0"/>
        <v>80.8</v>
      </c>
      <c r="H54" s="8">
        <v>18474.06480152575</v>
      </c>
      <c r="I54" s="5"/>
    </row>
    <row r="55" spans="1:9" ht="15">
      <c r="A55" s="12">
        <f t="shared" si="1"/>
        <v>79.8</v>
      </c>
      <c r="B55" s="8">
        <v>18447.833798276246</v>
      </c>
      <c r="C55" s="5"/>
      <c r="F55" s="5"/>
      <c r="G55" s="12">
        <f t="shared" si="0"/>
        <v>81.8</v>
      </c>
      <c r="H55" s="8">
        <v>18492.750513491803</v>
      </c>
      <c r="I55" s="5"/>
    </row>
    <row r="56" spans="1:9" ht="15">
      <c r="A56" s="12">
        <f t="shared" si="1"/>
        <v>80.8</v>
      </c>
      <c r="B56" s="8">
        <v>18474.06480152575</v>
      </c>
      <c r="C56" s="5"/>
      <c r="F56" s="5"/>
      <c r="G56" s="14">
        <f t="shared" si="0"/>
        <v>82.8</v>
      </c>
      <c r="H56" s="15">
        <v>18501.710279818573</v>
      </c>
      <c r="I56" s="5"/>
    </row>
    <row r="57" spans="1:9" ht="15">
      <c r="A57" s="12">
        <f t="shared" si="1"/>
        <v>81.8</v>
      </c>
      <c r="B57" s="8">
        <v>18492.750513491803</v>
      </c>
      <c r="C57" s="5"/>
      <c r="F57" s="5"/>
      <c r="G57" s="12">
        <f t="shared" si="0"/>
        <v>83.8</v>
      </c>
      <c r="H57" s="8">
        <v>18498.09289028708</v>
      </c>
      <c r="I57" s="5"/>
    </row>
    <row r="58" spans="1:9" ht="15">
      <c r="A58" s="14">
        <f t="shared" si="1"/>
        <v>82.8</v>
      </c>
      <c r="B58" s="15">
        <v>18501.710279818573</v>
      </c>
      <c r="C58" s="5"/>
      <c r="F58" s="5"/>
      <c r="G58" s="12">
        <f t="shared" si="0"/>
        <v>84.8</v>
      </c>
      <c r="H58" s="8">
        <v>18478.079024247785</v>
      </c>
      <c r="I58" s="5"/>
    </row>
    <row r="59" spans="1:9" ht="15">
      <c r="A59" s="12">
        <f t="shared" si="1"/>
        <v>83.8</v>
      </c>
      <c r="B59" s="8">
        <v>18498.09289028708</v>
      </c>
      <c r="C59" s="5"/>
      <c r="D59" s="5"/>
      <c r="E59" s="5"/>
      <c r="F59" s="5"/>
      <c r="G59" s="12">
        <f t="shared" si="0"/>
        <v>85.8</v>
      </c>
      <c r="H59" s="8">
        <v>18436.39632245784</v>
      </c>
      <c r="I59" s="5"/>
    </row>
    <row r="60" spans="1:9" ht="15">
      <c r="A60" s="12">
        <f t="shared" si="1"/>
        <v>84.8</v>
      </c>
      <c r="B60" s="8">
        <v>18478.079024247785</v>
      </c>
      <c r="C60" s="5"/>
      <c r="D60" s="5"/>
      <c r="E60" s="5"/>
      <c r="F60" s="5"/>
      <c r="G60" s="12">
        <f t="shared" si="0"/>
        <v>86.8</v>
      </c>
      <c r="H60" s="8">
        <v>18365.479806069114</v>
      </c>
      <c r="I60" s="5"/>
    </row>
    <row r="61" spans="1:9" ht="15">
      <c r="A61" s="12">
        <f t="shared" si="1"/>
        <v>85.8</v>
      </c>
      <c r="B61" s="8">
        <v>18436.39632245784</v>
      </c>
      <c r="C61" s="5"/>
      <c r="D61" s="5"/>
      <c r="E61" s="5"/>
      <c r="F61" s="5"/>
      <c r="G61" s="12">
        <f t="shared" si="0"/>
        <v>87.8</v>
      </c>
      <c r="H61" s="8">
        <v>18253.89607407469</v>
      </c>
      <c r="I61" s="5"/>
    </row>
    <row r="62" spans="1:9" ht="15">
      <c r="A62" s="12">
        <f t="shared" si="1"/>
        <v>86.8</v>
      </c>
      <c r="B62" s="8">
        <v>18365.479806069114</v>
      </c>
      <c r="C62" s="5"/>
      <c r="D62" s="5"/>
      <c r="E62" s="5"/>
      <c r="F62" s="5"/>
      <c r="G62" s="12">
        <f t="shared" si="0"/>
        <v>88.8</v>
      </c>
      <c r="H62" s="8">
        <v>18083.029778946628</v>
      </c>
      <c r="I62" s="5"/>
    </row>
    <row r="63" spans="1:9" ht="15">
      <c r="A63" s="12">
        <f t="shared" si="1"/>
        <v>87.8</v>
      </c>
      <c r="B63" s="8">
        <v>18253.89607407469</v>
      </c>
      <c r="C63" s="5"/>
      <c r="D63" s="5"/>
      <c r="E63" s="5"/>
      <c r="F63" s="5"/>
      <c r="G63" s="12">
        <f t="shared" si="0"/>
        <v>89.8</v>
      </c>
      <c r="H63" s="8">
        <v>17818.797094302292</v>
      </c>
      <c r="I63" s="5"/>
    </row>
    <row r="64" spans="1:9" ht="15">
      <c r="A64" s="12">
        <f t="shared" si="1"/>
        <v>88.8</v>
      </c>
      <c r="B64" s="8">
        <v>18083.029778946628</v>
      </c>
      <c r="C64" s="5"/>
      <c r="D64" s="5"/>
      <c r="E64" s="5"/>
      <c r="F64" s="5"/>
      <c r="G64" s="12">
        <f t="shared" si="0"/>
        <v>90.8</v>
      </c>
      <c r="H64" s="8">
        <v>17383.51882575301</v>
      </c>
      <c r="I64" s="5"/>
    </row>
    <row r="65" spans="1:9" ht="15">
      <c r="A65" s="12">
        <f t="shared" si="1"/>
        <v>89.8</v>
      </c>
      <c r="B65" s="8">
        <v>17818.797094302292</v>
      </c>
      <c r="C65" s="5"/>
      <c r="D65" s="5"/>
      <c r="E65" s="5"/>
      <c r="F65" s="5"/>
      <c r="G65" s="13">
        <f t="shared" si="0"/>
        <v>91.8</v>
      </c>
      <c r="H65" s="9">
        <v>16436.21999859701</v>
      </c>
      <c r="I65" s="5"/>
    </row>
    <row r="66" spans="1:2" ht="15">
      <c r="A66" s="12">
        <f t="shared" si="1"/>
        <v>90.8</v>
      </c>
      <c r="B66" s="8">
        <v>17383.51882575301</v>
      </c>
    </row>
    <row r="67" spans="1:2" ht="15">
      <c r="A67" s="13">
        <f t="shared" si="1"/>
        <v>91.8</v>
      </c>
      <c r="B67" s="9">
        <v>16436.21999859701</v>
      </c>
    </row>
    <row r="72" spans="1:2" ht="15">
      <c r="A72" s="11" t="s">
        <v>13</v>
      </c>
      <c r="B72" s="10" t="s">
        <v>44</v>
      </c>
    </row>
    <row r="73" spans="1:2" ht="15">
      <c r="A73" s="12">
        <v>82</v>
      </c>
      <c r="B73" s="8">
        <v>18495.40063024371</v>
      </c>
    </row>
    <row r="74" spans="1:2" ht="15">
      <c r="A74" s="12">
        <f aca="true" t="shared" si="2" ref="A74:A82">A73+0.2</f>
        <v>82.2</v>
      </c>
      <c r="B74" s="8">
        <v>18497.64360630759</v>
      </c>
    </row>
    <row r="75" spans="1:2" ht="15">
      <c r="A75" s="12">
        <f t="shared" si="2"/>
        <v>82.4</v>
      </c>
      <c r="B75" s="8">
        <v>18499.458112549106</v>
      </c>
    </row>
    <row r="76" spans="1:2" ht="15">
      <c r="A76" s="12">
        <f t="shared" si="2"/>
        <v>82.60000000000001</v>
      </c>
      <c r="B76" s="8">
        <v>18500.82161409362</v>
      </c>
    </row>
    <row r="77" spans="1:2" ht="15">
      <c r="A77" s="12">
        <f t="shared" si="2"/>
        <v>82.80000000000001</v>
      </c>
      <c r="B77" s="8">
        <v>18501.710279818573</v>
      </c>
    </row>
    <row r="78" spans="1:2" ht="15">
      <c r="A78" s="14">
        <f t="shared" si="2"/>
        <v>83.00000000000001</v>
      </c>
      <c r="B78" s="15">
        <v>18502.098883179096</v>
      </c>
    </row>
    <row r="79" spans="1:2" ht="15">
      <c r="A79" s="12">
        <f t="shared" si="2"/>
        <v>83.20000000000002</v>
      </c>
      <c r="B79" s="8">
        <v>18501.96069333888</v>
      </c>
    </row>
    <row r="80" spans="1:2" ht="15">
      <c r="A80" s="12">
        <f t="shared" si="2"/>
        <v>83.40000000000002</v>
      </c>
      <c r="B80" s="8">
        <v>18501.26735543122</v>
      </c>
    </row>
    <row r="81" spans="1:2" ht="15">
      <c r="A81" s="12">
        <f t="shared" si="2"/>
        <v>83.60000000000002</v>
      </c>
      <c r="B81" s="8">
        <v>18499.98875860239</v>
      </c>
    </row>
    <row r="82" spans="1:2" ht="15">
      <c r="A82" s="13">
        <f t="shared" si="2"/>
        <v>83.80000000000003</v>
      </c>
      <c r="B82" s="9">
        <v>18498.09289028708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2009-12-04T22:03:42Z</dcterms:modified>
  <cp:category/>
  <cp:version/>
  <cp:contentType/>
  <cp:contentStatus/>
</cp:coreProperties>
</file>